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70"/>
  </bookViews>
  <sheets>
    <sheet name="投标报价汇总表" sheetId="1" r:id="rId1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xlnm.Print_Area" localSheetId="0">投标报价汇总表!$A$1:$L$35</definedName>
    <definedName name="_xlnm.Print_Titles" localSheetId="0">投标报价汇总表!$2:$7</definedName>
  </definedNames>
  <calcPr calcId="144525"/>
</workbook>
</file>

<file path=xl/sharedStrings.xml><?xml version="1.0" encoding="utf-8"?>
<sst xmlns="http://schemas.openxmlformats.org/spreadsheetml/2006/main" count="64" uniqueCount="58">
  <si>
    <t>附件1</t>
  </si>
  <si>
    <t>投标报价汇总表</t>
  </si>
  <si>
    <t>项目名称：</t>
  </si>
  <si>
    <t>天河区金融城东区AT091415、、AT091417地块主体结构设计施工总承包</t>
  </si>
  <si>
    <t>报价
说明</t>
  </si>
  <si>
    <t>1.此该表数据均从附件关联，投标人须自行核对关联数据，数据有误须自行更新。
2.此表模型造价指标为模拟数据，汇总金额仅用于验算填报浮动率后的竞价水平变化并作为评标依据，非本项目实际工程造价及经济指标，最终工程造价根据实施项目设计标准按实计算。</t>
  </si>
  <si>
    <t>序号</t>
  </si>
  <si>
    <t>单位工程名称</t>
  </si>
  <si>
    <t>建筑面积</t>
  </si>
  <si>
    <t>最高投标限价</t>
  </si>
  <si>
    <t>下浮率</t>
  </si>
  <si>
    <t>投标报价金额</t>
  </si>
  <si>
    <t>投标报价金额构成及指标</t>
  </si>
  <si>
    <t>分部分项合计</t>
  </si>
  <si>
    <t>措施及其他项目费</t>
  </si>
  <si>
    <t>税金（9%）</t>
  </si>
  <si>
    <t>经济指标（元/m2）</t>
  </si>
  <si>
    <t>安全文明施工费</t>
  </si>
  <si>
    <t>措施及其他项目</t>
  </si>
  <si>
    <t>施工费指标</t>
  </si>
  <si>
    <t>总造价指标</t>
  </si>
  <si>
    <t>一</t>
  </si>
  <si>
    <t>施工部分报价</t>
  </si>
  <si>
    <t>/</t>
  </si>
  <si>
    <t>（一）</t>
  </si>
  <si>
    <t>按模拟清单报价</t>
  </si>
  <si>
    <t>土建工程造价</t>
  </si>
  <si>
    <t>桩基工程</t>
  </si>
  <si>
    <t>地下室土建工程</t>
  </si>
  <si>
    <t>装配式超高层住宅</t>
  </si>
  <si>
    <t>小学</t>
  </si>
  <si>
    <t>独栋公建配套</t>
  </si>
  <si>
    <t>安装工程造价</t>
  </si>
  <si>
    <t>预埋及防雷工程（地下室及住宅塔楼）</t>
  </si>
  <si>
    <t>预埋及防雷工程（公建配套）</t>
  </si>
  <si>
    <t>预埋及防雷工程（小学）</t>
  </si>
  <si>
    <t>小市政排水工程（住宅塔楼）</t>
  </si>
  <si>
    <t>小市政排水工程 (小学)</t>
  </si>
  <si>
    <t>室外工程造价</t>
  </si>
  <si>
    <t>临时围蔽工程</t>
  </si>
  <si>
    <t>小市政道路工程</t>
  </si>
  <si>
    <t>基准清单外（定额）新增单价</t>
  </si>
  <si>
    <t>-</t>
  </si>
  <si>
    <t>总承包管理配合及水电费</t>
  </si>
  <si>
    <t>总承包管理配合费</t>
  </si>
  <si>
    <t>专业分包水电费</t>
  </si>
  <si>
    <t>（二）</t>
  </si>
  <si>
    <t>按定额浮动率报价</t>
  </si>
  <si>
    <t>专业工程及重点管控材料设备</t>
  </si>
  <si>
    <t>（三）</t>
  </si>
  <si>
    <t>暂列金额</t>
  </si>
  <si>
    <t>第三方测评红黑榜—奖罚基金</t>
  </si>
  <si>
    <t>该费用全部由发包人扣回并统筹使用，非承包人应收工程款。承包人最终奖罚金额依据《第三方测评红黑榜奖罚一览表》（附件二十）规定计算，即：测评为红榜则在应收工程款基础上给予相应奖励，测评为黑版则在应收工程款中扣减相应罚款，红黑榜奖罚金合计金额按实纳入竣工结算。</t>
  </si>
  <si>
    <t>二</t>
  </si>
  <si>
    <t>设计部分报价</t>
  </si>
  <si>
    <t>大区设计费</t>
  </si>
  <si>
    <t>三</t>
  </si>
  <si>
    <t>合计</t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</si>
</sst>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  <numFmt numFmtId="41" formatCode="_ * #,##0_ ;_ * \-#,##0_ ;_ * &quot;-&quot;_ ;_ @_ "/>
    <numFmt numFmtId="177" formatCode="#,##0.00_ "/>
    <numFmt numFmtId="178" formatCode="0.0_);[Red]\(0.0\)"/>
    <numFmt numFmtId="179" formatCode="[$-F800]dddd\,\ mmmm\ dd\,\ yyyy"/>
  </numFmts>
  <fonts count="31"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宋体"/>
      <charset val="134"/>
      <scheme val="minor"/>
    </font>
    <font>
      <b/>
      <sz val="12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</font>
    <font>
      <sz val="20"/>
      <name val="微软雅黑"/>
      <charset val="134"/>
    </font>
    <font>
      <b/>
      <sz val="10"/>
      <name val="微软雅黑"/>
      <charset val="134"/>
    </font>
    <font>
      <sz val="10"/>
      <name val="微软雅黑"/>
      <charset val="134"/>
    </font>
    <font>
      <sz val="9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9"/>
      <color indexed="8"/>
      <name val="宋体"/>
      <charset val="134"/>
    </font>
    <font>
      <sz val="9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2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6" borderId="1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2" borderId="20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0" borderId="2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3" fillId="18" borderId="22" applyNumberFormat="0" applyAlignment="0" applyProtection="0">
      <alignment vertical="center"/>
    </xf>
    <xf numFmtId="0" fontId="24" fillId="18" borderId="19" applyNumberFormat="0" applyAlignment="0" applyProtection="0">
      <alignment vertical="center"/>
    </xf>
    <xf numFmtId="0" fontId="26" fillId="19" borderId="24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8" fillId="0" borderId="25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9" fillId="0" borderId="0"/>
    <xf numFmtId="0" fontId="30" fillId="0" borderId="0"/>
    <xf numFmtId="0" fontId="30" fillId="0" borderId="0">
      <alignment vertical="center"/>
    </xf>
  </cellStyleXfs>
  <cellXfs count="70">
    <xf numFmtId="0" fontId="0" fillId="0" borderId="0" xfId="0">
      <alignment vertical="center"/>
    </xf>
    <xf numFmtId="0" fontId="1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horizontal="center" vertical="center"/>
    </xf>
    <xf numFmtId="0" fontId="1" fillId="0" borderId="0" xfId="0" applyFont="1" applyFill="1" applyAlignment="1" applyProtection="1">
      <alignment horizontal="center" vertical="center"/>
    </xf>
    <xf numFmtId="43" fontId="1" fillId="0" borderId="0" xfId="0" applyNumberFormat="1" applyFont="1" applyFill="1" applyAlignment="1" applyProtection="1">
      <alignment horizontal="center" vertical="center"/>
    </xf>
    <xf numFmtId="43" fontId="1" fillId="0" borderId="0" xfId="11" applyNumberFormat="1" applyFont="1" applyFill="1" applyAlignment="1" applyProtection="1">
      <alignment horizontal="center" vertical="center"/>
    </xf>
    <xf numFmtId="177" fontId="1" fillId="0" borderId="0" xfId="0" applyNumberFormat="1" applyFont="1" applyFill="1" applyAlignment="1" applyProtection="1">
      <alignment horizontal="center" vertical="center"/>
    </xf>
    <xf numFmtId="0" fontId="0" fillId="0" borderId="0" xfId="0" applyFill="1" applyProtection="1">
      <alignment vertical="center"/>
    </xf>
    <xf numFmtId="0" fontId="0" fillId="0" borderId="0" xfId="0" applyFill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6" fillId="0" borderId="0" xfId="51" applyFont="1" applyFill="1" applyAlignment="1" applyProtection="1">
      <alignment horizontal="center" vertical="center" wrapText="1"/>
    </xf>
    <xf numFmtId="43" fontId="6" fillId="0" borderId="0" xfId="51" applyNumberFormat="1" applyFont="1" applyFill="1" applyAlignment="1" applyProtection="1">
      <alignment horizontal="center" vertical="center" wrapText="1"/>
    </xf>
    <xf numFmtId="43" fontId="6" fillId="0" borderId="0" xfId="11" applyNumberFormat="1" applyFont="1" applyFill="1" applyBorder="1" applyAlignment="1" applyProtection="1">
      <alignment horizontal="center" vertical="center" wrapText="1"/>
    </xf>
    <xf numFmtId="177" fontId="6" fillId="0" borderId="0" xfId="51" applyNumberFormat="1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</xf>
    <xf numFmtId="0" fontId="2" fillId="0" borderId="0" xfId="51" applyFont="1" applyFill="1" applyAlignment="1" applyProtection="1">
      <alignment horizontal="left" vertical="center" wrapText="1"/>
    </xf>
    <xf numFmtId="43" fontId="2" fillId="0" borderId="0" xfId="51" applyNumberFormat="1" applyFont="1" applyFill="1" applyAlignment="1" applyProtection="1">
      <alignment horizontal="left" vertical="center" wrapText="1"/>
    </xf>
    <xf numFmtId="43" fontId="2" fillId="0" borderId="0" xfId="51" applyNumberFormat="1" applyFont="1" applyFill="1" applyAlignment="1" applyProtection="1">
      <alignment horizontal="center" vertical="center" wrapText="1"/>
    </xf>
    <xf numFmtId="43" fontId="2" fillId="0" borderId="0" xfId="11" applyNumberFormat="1" applyFont="1" applyFill="1" applyBorder="1" applyAlignment="1" applyProtection="1">
      <alignment horizontal="center" vertical="center" wrapText="1"/>
    </xf>
    <xf numFmtId="177" fontId="2" fillId="0" borderId="0" xfId="51" applyNumberFormat="1" applyFont="1" applyFill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8" fillId="0" borderId="2" xfId="51" applyFont="1" applyFill="1" applyBorder="1" applyAlignment="1" applyProtection="1">
      <alignment horizontal="left" vertical="center" wrapText="1"/>
    </xf>
    <xf numFmtId="43" fontId="8" fillId="0" borderId="2" xfId="51" applyNumberFormat="1" applyFont="1" applyFill="1" applyBorder="1" applyAlignment="1" applyProtection="1">
      <alignment horizontal="left" vertical="center" wrapText="1"/>
    </xf>
    <xf numFmtId="43" fontId="8" fillId="0" borderId="2" xfId="51" applyNumberFormat="1" applyFont="1" applyFill="1" applyBorder="1" applyAlignment="1" applyProtection="1">
      <alignment horizontal="center" vertical="center" wrapText="1"/>
    </xf>
    <xf numFmtId="43" fontId="8" fillId="0" borderId="2" xfId="11" applyNumberFormat="1" applyFont="1" applyFill="1" applyBorder="1" applyAlignment="1" applyProtection="1">
      <alignment horizontal="center" vertical="center" wrapText="1"/>
    </xf>
    <xf numFmtId="177" fontId="8" fillId="0" borderId="2" xfId="51" applyNumberFormat="1" applyFont="1" applyFill="1" applyBorder="1" applyAlignment="1" applyProtection="1">
      <alignment horizontal="center" vertical="center" wrapText="1"/>
    </xf>
    <xf numFmtId="176" fontId="4" fillId="0" borderId="3" xfId="51" applyNumberFormat="1" applyFont="1" applyFill="1" applyBorder="1" applyAlignment="1" applyProtection="1">
      <alignment horizontal="center" vertical="center"/>
    </xf>
    <xf numFmtId="0" fontId="4" fillId="0" borderId="4" xfId="51" applyFont="1" applyFill="1" applyBorder="1" applyAlignment="1" applyProtection="1">
      <alignment horizontal="center" vertical="center" wrapText="1"/>
    </xf>
    <xf numFmtId="43" fontId="4" fillId="0" borderId="4" xfId="51" applyNumberFormat="1" applyFont="1" applyFill="1" applyBorder="1" applyAlignment="1" applyProtection="1">
      <alignment horizontal="center" vertical="center" wrapText="1"/>
    </xf>
    <xf numFmtId="43" fontId="4" fillId="0" borderId="5" xfId="51" applyNumberFormat="1" applyFont="1" applyFill="1" applyBorder="1" applyAlignment="1" applyProtection="1">
      <alignment horizontal="center" vertical="center" wrapText="1"/>
    </xf>
    <xf numFmtId="43" fontId="4" fillId="0" borderId="5" xfId="11" applyNumberFormat="1" applyFont="1" applyFill="1" applyBorder="1" applyAlignment="1" applyProtection="1">
      <alignment horizontal="center" vertical="center" wrapText="1"/>
    </xf>
    <xf numFmtId="177" fontId="4" fillId="0" borderId="4" xfId="51" applyNumberFormat="1" applyFont="1" applyFill="1" applyBorder="1" applyAlignment="1" applyProtection="1">
      <alignment horizontal="center" vertical="center" wrapText="1"/>
    </xf>
    <xf numFmtId="43" fontId="4" fillId="0" borderId="6" xfId="51" applyNumberFormat="1" applyFont="1" applyFill="1" applyBorder="1" applyAlignment="1" applyProtection="1">
      <alignment horizontal="center" vertical="center" wrapText="1"/>
    </xf>
    <xf numFmtId="43" fontId="4" fillId="0" borderId="7" xfId="51" applyNumberFormat="1" applyFont="1" applyFill="1" applyBorder="1" applyAlignment="1" applyProtection="1">
      <alignment horizontal="center" vertical="center" wrapText="1"/>
    </xf>
    <xf numFmtId="43" fontId="4" fillId="0" borderId="8" xfId="51" applyNumberFormat="1" applyFont="1" applyFill="1" applyBorder="1" applyAlignment="1" applyProtection="1">
      <alignment horizontal="center" vertical="center" wrapText="1"/>
    </xf>
    <xf numFmtId="43" fontId="4" fillId="0" borderId="8" xfId="11" applyNumberFormat="1" applyFont="1" applyFill="1" applyBorder="1" applyAlignment="1" applyProtection="1">
      <alignment horizontal="center" vertical="center" wrapText="1"/>
    </xf>
    <xf numFmtId="43" fontId="4" fillId="0" borderId="9" xfId="51" applyNumberFormat="1" applyFont="1" applyFill="1" applyBorder="1" applyAlignment="1" applyProtection="1">
      <alignment horizontal="center" vertical="center" wrapText="1"/>
    </xf>
    <xf numFmtId="43" fontId="4" fillId="0" borderId="9" xfId="11" applyNumberFormat="1" applyFont="1" applyFill="1" applyBorder="1" applyAlignment="1" applyProtection="1">
      <alignment horizontal="center" vertical="center" wrapText="1"/>
    </xf>
    <xf numFmtId="43" fontId="4" fillId="0" borderId="4" xfId="11" applyNumberFormat="1" applyFont="1" applyFill="1" applyBorder="1" applyAlignment="1" applyProtection="1">
      <alignment horizontal="center" vertical="center" wrapText="1"/>
    </xf>
    <xf numFmtId="178" fontId="2" fillId="0" borderId="3" xfId="51" applyNumberFormat="1" applyFont="1" applyFill="1" applyBorder="1" applyAlignment="1" applyProtection="1">
      <alignment horizontal="center" vertical="center"/>
    </xf>
    <xf numFmtId="0" fontId="2" fillId="0" borderId="4" xfId="40" applyNumberFormat="1" applyFont="1" applyFill="1" applyBorder="1" applyAlignment="1" applyProtection="1">
      <alignment horizontal="center" vertical="center" wrapText="1"/>
    </xf>
    <xf numFmtId="43" fontId="2" fillId="0" borderId="4" xfId="51" applyNumberFormat="1" applyFont="1" applyFill="1" applyBorder="1" applyAlignment="1" applyProtection="1">
      <alignment horizontal="center" vertical="center" wrapText="1"/>
    </xf>
    <xf numFmtId="43" fontId="2" fillId="0" borderId="4" xfId="11" applyNumberFormat="1" applyFont="1" applyFill="1" applyBorder="1" applyAlignment="1" applyProtection="1">
      <alignment horizontal="center" vertical="center" wrapText="1"/>
    </xf>
    <xf numFmtId="177" fontId="2" fillId="0" borderId="4" xfId="51" applyNumberFormat="1" applyFont="1" applyFill="1" applyBorder="1" applyAlignment="1" applyProtection="1">
      <alignment horizontal="center" vertical="center" wrapText="1"/>
    </xf>
    <xf numFmtId="179" fontId="9" fillId="0" borderId="4" xfId="40" applyNumberFormat="1" applyFont="1" applyFill="1" applyBorder="1" applyAlignment="1" applyProtection="1">
      <alignment horizontal="center" vertical="center" wrapText="1"/>
    </xf>
    <xf numFmtId="176" fontId="2" fillId="0" borderId="3" xfId="51" applyNumberFormat="1" applyFont="1" applyFill="1" applyBorder="1" applyAlignment="1" applyProtection="1">
      <alignment horizontal="center" vertical="center"/>
    </xf>
    <xf numFmtId="43" fontId="2" fillId="0" borderId="5" xfId="51" applyNumberFormat="1" applyFont="1" applyFill="1" applyBorder="1" applyAlignment="1" applyProtection="1">
      <alignment horizontal="center" vertical="center" wrapText="1"/>
    </xf>
    <xf numFmtId="177" fontId="2" fillId="0" borderId="5" xfId="51" applyNumberFormat="1" applyFont="1" applyFill="1" applyBorder="1" applyAlignment="1" applyProtection="1">
      <alignment horizontal="center" vertical="center" wrapText="1"/>
    </xf>
    <xf numFmtId="43" fontId="2" fillId="0" borderId="6" xfId="51" applyNumberFormat="1" applyFont="1" applyFill="1" applyBorder="1" applyAlignment="1" applyProtection="1">
      <alignment horizontal="left" vertical="center" wrapText="1"/>
    </xf>
    <xf numFmtId="43" fontId="2" fillId="0" borderId="7" xfId="51" applyNumberFormat="1" applyFont="1" applyFill="1" applyBorder="1" applyAlignment="1" applyProtection="1">
      <alignment horizontal="left" vertical="center" wrapText="1"/>
    </xf>
    <xf numFmtId="176" fontId="2" fillId="0" borderId="10" xfId="51" applyNumberFormat="1" applyFont="1" applyFill="1" applyBorder="1" applyAlignment="1" applyProtection="1">
      <alignment horizontal="center" vertical="center"/>
    </xf>
    <xf numFmtId="0" fontId="2" fillId="0" borderId="5" xfId="51" applyFont="1" applyFill="1" applyBorder="1" applyAlignment="1" applyProtection="1">
      <alignment horizontal="center" vertical="center" wrapText="1"/>
    </xf>
    <xf numFmtId="43" fontId="2" fillId="0" borderId="5" xfId="11" applyNumberFormat="1" applyFont="1" applyFill="1" applyBorder="1" applyAlignment="1" applyProtection="1">
      <alignment horizontal="center" vertical="center" wrapText="1"/>
    </xf>
    <xf numFmtId="176" fontId="4" fillId="0" borderId="11" xfId="51" applyNumberFormat="1" applyFont="1" applyFill="1" applyBorder="1" applyAlignment="1" applyProtection="1">
      <alignment horizontal="center" vertical="center"/>
    </xf>
    <xf numFmtId="0" fontId="4" fillId="0" borderId="12" xfId="0" applyFont="1" applyFill="1" applyBorder="1" applyAlignment="1" applyProtection="1">
      <alignment horizontal="center" vertical="center"/>
    </xf>
    <xf numFmtId="43" fontId="4" fillId="0" borderId="12" xfId="0" applyNumberFormat="1" applyFont="1" applyFill="1" applyBorder="1" applyAlignment="1" applyProtection="1">
      <alignment horizontal="center" vertical="center"/>
    </xf>
    <xf numFmtId="43" fontId="4" fillId="0" borderId="12" xfId="11" applyNumberFormat="1" applyFont="1" applyFill="1" applyBorder="1" applyAlignment="1" applyProtection="1">
      <alignment horizontal="center" vertical="center"/>
    </xf>
    <xf numFmtId="177" fontId="4" fillId="0" borderId="12" xfId="0" applyNumberFormat="1" applyFont="1" applyFill="1" applyBorder="1" applyAlignment="1" applyProtection="1">
      <alignment horizontal="center" vertical="center"/>
    </xf>
    <xf numFmtId="43" fontId="2" fillId="0" borderId="12" xfId="51" applyNumberFormat="1" applyFont="1" applyFill="1" applyBorder="1" applyAlignment="1" applyProtection="1">
      <alignment horizontal="center" vertical="center" wrapText="1"/>
    </xf>
    <xf numFmtId="43" fontId="8" fillId="0" borderId="13" xfId="51" applyNumberFormat="1" applyFont="1" applyFill="1" applyBorder="1" applyAlignment="1" applyProtection="1">
      <alignment horizontal="left" vertical="center" wrapText="1"/>
    </xf>
    <xf numFmtId="43" fontId="4" fillId="0" borderId="14" xfId="51" applyNumberFormat="1" applyFont="1" applyFill="1" applyBorder="1" applyAlignment="1" applyProtection="1">
      <alignment horizontal="center" vertical="center" wrapText="1"/>
    </xf>
    <xf numFmtId="43" fontId="4" fillId="0" borderId="15" xfId="51" applyNumberFormat="1" applyFont="1" applyFill="1" applyBorder="1" applyAlignment="1" applyProtection="1">
      <alignment horizontal="center" vertical="center" wrapText="1"/>
    </xf>
    <xf numFmtId="43" fontId="2" fillId="0" borderId="15" xfId="51" applyNumberFormat="1" applyFont="1" applyFill="1" applyBorder="1" applyAlignment="1" applyProtection="1">
      <alignment horizontal="center" vertical="center" wrapText="1"/>
    </xf>
    <xf numFmtId="43" fontId="4" fillId="0" borderId="15" xfId="0" applyNumberFormat="1" applyFont="1" applyFill="1" applyBorder="1" applyAlignment="1" applyProtection="1">
      <alignment horizontal="center" vertical="center"/>
    </xf>
    <xf numFmtId="177" fontId="3" fillId="0" borderId="0" xfId="0" applyNumberFormat="1" applyFont="1" applyFill="1" applyAlignment="1" applyProtection="1">
      <alignment vertical="center"/>
    </xf>
    <xf numFmtId="43" fontId="2" fillId="0" borderId="15" xfId="0" applyNumberFormat="1" applyFont="1" applyFill="1" applyBorder="1" applyAlignment="1" applyProtection="1">
      <alignment horizontal="center" vertical="center"/>
    </xf>
    <xf numFmtId="43" fontId="2" fillId="0" borderId="16" xfId="51" applyNumberFormat="1" applyFont="1" applyFill="1" applyBorder="1" applyAlignment="1" applyProtection="1">
      <alignment horizontal="left" vertical="center" wrapText="1"/>
    </xf>
    <xf numFmtId="43" fontId="4" fillId="0" borderId="17" xfId="0" applyNumberFormat="1" applyFont="1" applyFill="1" applyBorder="1" applyAlignment="1" applyProtection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_融科天城一期一标段总包工程清单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2 4" xfId="51"/>
    <cellStyle name="Normal" xfId="52"/>
    <cellStyle name="常规 2" xfId="53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externalLink" Target="externalLinks/externalLink7.xml"/><Relationship Id="rId8" Type="http://schemas.openxmlformats.org/officeDocument/2006/relationships/externalLink" Target="externalLinks/externalLink6.xml"/><Relationship Id="rId7" Type="http://schemas.openxmlformats.org/officeDocument/2006/relationships/externalLink" Target="externalLinks/externalLink5.xml"/><Relationship Id="rId6" Type="http://schemas.openxmlformats.org/officeDocument/2006/relationships/externalLink" Target="externalLinks/externalLink4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3" Type="http://schemas.openxmlformats.org/officeDocument/2006/relationships/externalLink" Target="externalLinks/externalLink1.xml"/><Relationship Id="rId2" Type="http://schemas.openxmlformats.org/officeDocument/2006/relationships/customXml" Target="../customXml/item1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externalLink" Target="externalLinks/externalLink10.xml"/><Relationship Id="rId11" Type="http://schemas.openxmlformats.org/officeDocument/2006/relationships/externalLink" Target="externalLinks/externalLink9.xml"/><Relationship Id="rId10" Type="http://schemas.openxmlformats.org/officeDocument/2006/relationships/externalLink" Target="externalLinks/externalLink8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2025&#24180;&#39033;&#30446;\3.&#22825;&#27827;&#21306;&#37329;&#34701;&#22478;&#19996;&#21306;AT091415&#22320;&#22359;&#39033;&#30446;\2.&#12304;&#27169;&#25311;&#28165;&#21333;&#12305;&#22825;&#27827;&#21306;&#37329;&#34701;&#22478;&#19996;&#21306;AT091415&#22320;&#22359;&#20027;&#20307;&#32467;&#26500;&#35774;&#35745;&#26045;&#24037;&#24635;&#25215;&#21253;\&#12304;&#27169;&#25311;&#28165;&#21333;&#12305;&#22825;&#27827;&#21306;&#37329;&#34701;&#22478;&#19996;&#21306;AT091415&#22320;&#22359;&#20027;&#20307;&#32467;&#26500;&#35774;&#35745;&#26045;&#24037;&#24635;&#25215;&#21253;%2020250806\&#38468;&#20214;2&#65306;&#37329;&#34701;&#22478;&#22320;&#22359;&#35774;&#35745;&#26045;&#24037;&#24635;&#25215;&#21253;-&#22303;&#24314;&#24037;&#31243;&#22522;&#20934;&#28165;&#21333;&#25253;&#20215;&#34920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8&#65306;&#22825;&#27827;&#21306;&#37329;&#34701;&#22478;&#19996;&#21306;AT091415&#12289;AT091417&#22320;&#22359;&#20027;&#20307;&#32467;&#26500;&#35774;&#35745;&#26045;&#24037;&#24635;&#25215;&#21253;-&#35774;&#35745;&#36153;&#25253;&#20215;&#3492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.&#22825;&#27827;&#21306;&#37329;&#34701;&#22478;&#19996;&#21306;AT091415&#22320;&#22359;&#39033;&#30446;\2.&#12304;&#27169;&#25311;&#28165;&#21333;&#12305;&#22825;&#27827;&#21306;&#37329;&#34701;&#22478;&#19996;&#21306;AT091415&#22320;&#22359;&#20027;&#20307;&#32467;&#26500;&#35774;&#35745;&#26045;&#24037;&#24635;&#25215;&#21253;\&#12304;&#27169;&#25311;&#28165;&#21333;&#12305;&#22825;&#27827;&#21306;&#37329;&#34701;&#22478;&#19996;&#21306;AT091415&#22320;&#22359;&#20027;&#20307;&#32467;&#26500;&#35774;&#35745;&#26045;&#24037;&#24635;&#25215;&#21253;%2020250813\&#38468;&#20214;3&#65306;&#22825;&#27827;&#21306;&#37329;&#34701;&#22478;&#19996;&#21306;AT091415&#22320;&#22359;&#20027;&#20307;&#32467;&#26500;&#35774;&#35745;&#26045;&#24037;&#24635;&#25215;&#21253;-&#26426;&#30005;&#24037;&#31243;&#22522;&#20934;&#28165;&#21333;&#25253;&#20215;&#3492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1.&#22825;&#27827;&#21306;&#37329;&#34701;&#22478;&#19996;&#21306;AT091415&#22320;&#22359;&#39033;&#30446;\2.&#12304;&#27169;&#25311;&#28165;&#21333;&#12305;&#22825;&#27827;&#21306;&#37329;&#34701;&#22478;&#19996;&#21306;AT091415&#22320;&#22359;&#20027;&#20307;&#32467;&#26500;&#35774;&#35745;&#26045;&#24037;&#24635;&#25215;&#21253;\&#12304;&#27169;&#25311;&#28165;&#21333;&#12305;&#22825;&#27827;&#21306;&#37329;&#34701;&#22478;&#19996;&#21306;AT091415&#22320;&#22359;&#20027;&#20307;&#32467;&#26500;&#35774;&#35745;&#26045;&#24037;&#24635;&#25215;&#21253;%2020250813\&#38468;&#20214;4&#65306;&#22825;&#27827;&#21306;&#37329;&#34701;&#22478;&#19996;&#21306;AT091415&#22320;&#22359;&#20027;&#20307;&#32467;&#26500;&#35774;&#35745;&#26045;&#24037;&#24635;&#25215;&#21253;-&#23460;&#22806;&#24037;&#31243;&#22522;&#20934;&#28165;&#21333;&#25253;&#20215;&#3492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2&#65306;&#22825;&#27827;&#21306;&#37329;&#34701;&#22478;&#19996;&#21306;AT091415&#12289;AT091417&#22320;&#22359;&#20027;&#20307;&#32467;&#26500;&#35774;&#35745;&#26045;&#24037;&#24635;&#25215;&#21253;-&#22303;&#24314;&#24037;&#31243;&#22522;&#20934;&#28165;&#21333;&#25253;&#20215;&#3492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3&#65306;&#22825;&#27827;&#21306;&#37329;&#34701;&#22478;&#19996;&#21306;AT091415&#12289;AT091417&#22320;&#22359;&#20027;&#20307;&#32467;&#26500;&#35774;&#35745;&#26045;&#24037;&#24635;&#25215;&#21253;-&#26426;&#30005;&#24037;&#31243;&#22522;&#20934;&#28165;&#21333;&#25253;&#20215;&#3492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4&#65306;&#22825;&#27827;&#21306;&#37329;&#34701;&#22478;&#19996;&#21306;AT091415&#12289;AT091417&#22320;&#22359;&#20027;&#20307;&#32467;&#26500;&#35774;&#35745;&#26045;&#24037;&#24635;&#25215;&#21253;-&#23460;&#22806;&#24037;&#31243;&#22522;&#20934;&#28165;&#21333;&#25253;&#20215;&#3492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5&#65306;&#22825;&#27827;&#21306;&#37329;&#34701;&#22478;&#19996;&#21306;AT091415&#12289;AT091417&#22320;&#22359;&#20027;&#20307;&#32467;&#26500;&#35774;&#35745;&#26045;&#24037;&#24635;&#25215;&#21253;-&#22522;&#20934;&#28165;&#21333;&#22806;&#23450;&#39069;&#26032;&#22686;&#21333;&#20215;&#25253;&#20215;&#34920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6&#65306;&#22825;&#27827;&#21306;&#37329;&#34701;&#22478;&#19996;&#21306;AT091415&#12289;AT091417&#22320;&#22359;&#20027;&#20307;&#32467;&#26500;&#35774;&#35745;&#26045;&#24037;&#24635;&#25215;&#21253;-&#24635;&#25215;&#21253;&#31649;&#29702;&#37197;&#21512;&#21450;&#27700;&#30005;&#36153;&#25253;&#20215;&#34920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7&#65306;&#22825;&#27827;&#21306;&#37329;&#34701;&#22478;&#19996;&#21306;AT091415&#12289;AT091417&#22320;&#22359;&#20027;&#20307;&#32467;&#26500;&#35774;&#35745;&#26045;&#24037;&#24635;&#25215;&#21253;-&#19987;&#19994;&#24037;&#31243;&#21450;&#37325;&#28857;&#31649;&#25511;&#26448;&#26009;&#25253;&#20215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基准清单—土建工程计量计价说明"/>
      <sheetName val="2.1基准清单—大型土石方挖运工程（必填）"/>
      <sheetName val="2.2基准清单—支护及桩基工程（必填）"/>
      <sheetName val="人工费调整"/>
      <sheetName val="2.3基准清单—地下工程（必填）"/>
      <sheetName val="2.4基准清单—地上高层住宅工程（必填）"/>
      <sheetName val="2.5基准清单—中小学（必填）"/>
      <sheetName val="2.6基准清单—公建配套（必填）"/>
      <sheetName val="2.7基准清单—主要材料（必填）"/>
      <sheetName val="模拟数据一览表"/>
      <sheetName val="3.1-模拟清单—造价汇总表"/>
      <sheetName val="3.2-模拟清单—桩基工程"/>
      <sheetName val="3.3-模拟清单—地下土建工程（±0.00以下）"/>
      <sheetName val="3.4-模拟清单-装配式高层住宅塔楼"/>
      <sheetName val="3.5-模拟清单-中小学"/>
      <sheetName val="3.6-模拟清单-独栋公共配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9">
          <cell r="I9">
            <v>880.155886243159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专业工程及重点管控材料设备"/>
    </sheetNames>
    <sheetDataSet>
      <sheetData sheetId="0">
        <row r="22">
          <cell r="H22">
            <v>23814601.222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人工费调整"/>
      <sheetName val="1.1基准清单—机电工程计量计价说明"/>
      <sheetName val="2.1基准清单-给排水（必填）"/>
      <sheetName val="2.2基准清单-电气（必填）"/>
      <sheetName val="汇总表（含措施费）"/>
      <sheetName val="2.3基准清单-小市政排水工程（必填）"/>
      <sheetName val="2.4基准清单—预埋及防雷材料浮动率表（必填）"/>
      <sheetName val="ZS03-B-电气工程-模拟清单"/>
      <sheetName val="ZS03-A-给排水工程模拟清单"/>
      <sheetName val="2.5基准清单—小市政排水主要材料（必填）"/>
      <sheetName val="3.1-模拟清单-工程造价汇总表（不填）"/>
      <sheetName val="3.2-模拟清单—预埋及防雷工程（地下室及住宅塔楼）"/>
      <sheetName val="3.2-模拟清单—预埋及防雷工程（公建配套)"/>
      <sheetName val="3.2-模拟清单—预埋及防雷工程（小学）"/>
      <sheetName val="3.3-模拟清单—小市政排水工程（住宅塔楼）"/>
      <sheetName val="3.3-模拟清单—小市政排水工程 (小学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I4" t="str">
            <v>/</v>
          </cell>
        </row>
        <row r="5">
          <cell r="I5" t="str">
            <v>/</v>
          </cell>
        </row>
        <row r="6">
          <cell r="I6" t="str">
            <v>/</v>
          </cell>
        </row>
        <row r="7">
          <cell r="I7" t="str">
            <v>/</v>
          </cell>
        </row>
        <row r="8">
          <cell r="I8" t="str">
            <v>/</v>
          </cell>
        </row>
        <row r="9">
          <cell r="I9" t="str">
            <v>/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1.基准清单—室外工程计量计价说明"/>
      <sheetName val="2.1基准清单—临时围蔽工程（必填）"/>
      <sheetName val="2.2基准清单—小市政道路工程（必填）"/>
      <sheetName val="2.3基准清单—主材材料（必填）"/>
      <sheetName val="3.1-模拟清单—造价汇总表"/>
      <sheetName val="3.2-模拟清单—临时围蔽工程"/>
      <sheetName val="3.3-模拟清单—小市政工程"/>
      <sheetName val="2.材料单价表"/>
    </sheetNames>
    <sheetDataSet>
      <sheetData sheetId="0"/>
      <sheetData sheetId="1"/>
      <sheetData sheetId="2"/>
      <sheetData sheetId="3"/>
      <sheetData sheetId="4">
        <row r="4">
          <cell r="I4">
            <v>2.08462968810687</v>
          </cell>
        </row>
        <row r="5">
          <cell r="I5">
            <v>9.82791686587221</v>
          </cell>
        </row>
        <row r="6">
          <cell r="I6">
            <v>11.9125465539791</v>
          </cell>
        </row>
      </sheetData>
      <sheetData sheetId="5"/>
      <sheetData sheetId="6"/>
      <sheetData sheetId="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1.基准清单—土建工程计量计价说明"/>
      <sheetName val="2.1基准清单—土石方及桩基工程（必填）"/>
      <sheetName val="2.2基准清单—地下工程（必填）"/>
      <sheetName val="2.3基准清单—地上超高层住宅工程（必填）"/>
      <sheetName val="2.4基准清单—小学（必填）"/>
      <sheetName val="2.5基准清单—独栋公建配套（必填）"/>
      <sheetName val="2.6基准清单—主要材料（必填）"/>
      <sheetName val="模拟数据一览表"/>
      <sheetName val="人工费调整"/>
      <sheetName val="3.1-模拟清单—造价汇总表"/>
      <sheetName val="3.2-模拟清单—土石方及桩基工程"/>
      <sheetName val="3.3-模拟清单—地下土建工程（±0.00以下）"/>
      <sheetName val="3.4-模拟清单-装配式超高层住宅塔楼"/>
      <sheetName val="3.5-模拟清单-小学"/>
      <sheetName val="3.6-模拟清单-独栋公共配套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4">
          <cell r="D4">
            <v>23819180.2396099</v>
          </cell>
          <cell r="E4">
            <v>20121259.1301937</v>
          </cell>
          <cell r="F4">
            <v>1650182.79100171</v>
          </cell>
          <cell r="G4">
            <v>81017.0142265789</v>
          </cell>
          <cell r="H4">
            <v>1966721.30418798</v>
          </cell>
          <cell r="I4">
            <v>65.0249021763213</v>
          </cell>
        </row>
        <row r="5">
          <cell r="D5">
            <v>73908385.2844466</v>
          </cell>
          <cell r="E5">
            <v>51570922.0990868</v>
          </cell>
          <cell r="F5">
            <v>2255486.8162353</v>
          </cell>
          <cell r="G5">
            <v>13979449.1438031</v>
          </cell>
          <cell r="H5">
            <v>6102527.22532127</v>
          </cell>
          <cell r="I5">
            <v>776.226545244306</v>
          </cell>
        </row>
        <row r="6">
          <cell r="D6">
            <v>163090087.746852</v>
          </cell>
          <cell r="E6">
            <v>99218254.4377391</v>
          </cell>
          <cell r="F6">
            <v>5237229.40710617</v>
          </cell>
          <cell r="G6">
            <v>45168449.867863</v>
          </cell>
          <cell r="H6">
            <v>13466154.0341437</v>
          </cell>
          <cell r="I6">
            <v>1026.92389721244</v>
          </cell>
        </row>
        <row r="7">
          <cell r="D7">
            <v>22882869.730062</v>
          </cell>
          <cell r="E7">
            <v>15610933.2277286</v>
          </cell>
          <cell r="F7">
            <v>946550.774909234</v>
          </cell>
          <cell r="G7">
            <v>4435974.46530889</v>
          </cell>
          <cell r="H7">
            <v>1889411.26211521</v>
          </cell>
          <cell r="I7">
            <v>1143.98203311841</v>
          </cell>
        </row>
        <row r="8">
          <cell r="D8">
            <v>8102758.08492942</v>
          </cell>
          <cell r="E8">
            <v>5431439.07044467</v>
          </cell>
          <cell r="F8">
            <v>475476.993639863</v>
          </cell>
          <cell r="G8">
            <v>1526806.94961219</v>
          </cell>
          <cell r="H8">
            <v>669035.071232705</v>
          </cell>
          <cell r="I8">
            <v>1540.06652623551</v>
          </cell>
        </row>
      </sheetData>
      <sheetData sheetId="10"/>
      <sheetData sheetId="11"/>
      <sheetData sheetId="12"/>
      <sheetData sheetId="13"/>
      <sheetData sheetId="14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人工费调整"/>
      <sheetName val="1.1基准清单—机电工程计量计价说明"/>
      <sheetName val="2.1基准清单-给排水（必填）"/>
      <sheetName val="2.2基准清单-电气（必填）"/>
      <sheetName val="汇总表（含措施费）"/>
      <sheetName val="2.3基准清单-小市政排水工程（必填）"/>
      <sheetName val="2.4基准清单—预埋及防雷材料浮动率表（必填）"/>
      <sheetName val="ZS03-B-电气工程-模拟清单"/>
      <sheetName val="ZS03-A-给排水工程模拟清单"/>
      <sheetName val="2.5基准清单—小市政排水主要材料（必填）"/>
      <sheetName val="3.1-模拟清单-工程造价汇总表（不填）"/>
      <sheetName val="3.2-模拟清单—预埋及防雷工程（地下室及住宅塔楼）"/>
      <sheetName val="3.3-模拟清单—预埋及防雷工程（公建配套)"/>
      <sheetName val="3.4-模拟清单—预埋及防雷工程（小学）"/>
      <sheetName val="3.5-模拟清单—小市政排水工程（住宅塔楼）"/>
      <sheetName val="3.6-模拟清单—小市政排水工程 (小学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4">
          <cell r="D4">
            <v>9755497.79</v>
          </cell>
          <cell r="E4">
            <v>7307522.26</v>
          </cell>
          <cell r="F4">
            <v>1272199.61</v>
          </cell>
          <cell r="G4">
            <v>370276.1</v>
          </cell>
          <cell r="H4">
            <v>805499.82</v>
          </cell>
        </row>
        <row r="5">
          <cell r="D5">
            <v>191264.15</v>
          </cell>
          <cell r="E5">
            <v>141075.05</v>
          </cell>
          <cell r="F5">
            <v>26661.04</v>
          </cell>
          <cell r="G5">
            <v>7735.61</v>
          </cell>
          <cell r="H5">
            <v>15792.45</v>
          </cell>
        </row>
        <row r="6">
          <cell r="D6">
            <v>715717.41</v>
          </cell>
          <cell r="E6">
            <v>540755.16</v>
          </cell>
          <cell r="F6">
            <v>89706.2</v>
          </cell>
          <cell r="G6">
            <v>26160.12</v>
          </cell>
          <cell r="H6">
            <v>59095.93</v>
          </cell>
        </row>
        <row r="7">
          <cell r="D7">
            <v>1410683.62</v>
          </cell>
          <cell r="E7">
            <v>1216416.65</v>
          </cell>
          <cell r="F7">
            <v>55067.61</v>
          </cell>
          <cell r="G7">
            <v>22720.9</v>
          </cell>
          <cell r="H7">
            <v>116478.46</v>
          </cell>
        </row>
        <row r="8">
          <cell r="D8">
            <v>461449.61</v>
          </cell>
          <cell r="E8">
            <v>394683.52</v>
          </cell>
          <cell r="F8">
            <v>20370.47</v>
          </cell>
          <cell r="G8">
            <v>8294.28</v>
          </cell>
          <cell r="H8">
            <v>38101.34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1.基准清单—室外工程计量计价说明"/>
      <sheetName val="2.1基准清单—临时围蔽工程（必填）"/>
      <sheetName val="2.2基准清单—小市政道路工程（必填）"/>
      <sheetName val="2.3基准清单—主材材料（必填）"/>
      <sheetName val="3.1-模拟清单—造价汇总表"/>
      <sheetName val="3.2-模拟清单—临时围蔽工程"/>
      <sheetName val="3.3-模拟清单—小市政工程"/>
      <sheetName val="2.材料单价表"/>
    </sheetNames>
    <sheetDataSet>
      <sheetData sheetId="0"/>
      <sheetData sheetId="1"/>
      <sheetData sheetId="2"/>
      <sheetData sheetId="3"/>
      <sheetData sheetId="4">
        <row r="4">
          <cell r="D4">
            <v>802246.303041786</v>
          </cell>
          <cell r="E4">
            <v>736005.782607143</v>
          </cell>
          <cell r="F4">
            <v>0</v>
          </cell>
          <cell r="G4">
            <v>0</v>
          </cell>
          <cell r="H4">
            <v>66240.5204346429</v>
          </cell>
        </row>
        <row r="5">
          <cell r="D5">
            <v>2869817.07060121</v>
          </cell>
          <cell r="E5">
            <v>2398422.73276538</v>
          </cell>
          <cell r="F5">
            <v>234436.965033901</v>
          </cell>
          <cell r="G5" t="str">
            <v>-</v>
          </cell>
          <cell r="H5">
            <v>236957.372801935</v>
          </cell>
        </row>
      </sheetData>
      <sheetData sheetId="5"/>
      <sheetData sheetId="6"/>
      <sheetData sheetId="7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定额下浮率报价表"/>
    </sheetNames>
    <sheetDataSet>
      <sheetData sheetId="0">
        <row r="14">
          <cell r="F14">
            <v>17341100.4564973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专业工程及重点管控材料设备"/>
      <sheetName val="总承包管理配合服务内容"/>
      <sheetName val="表1.各专业分包工程"/>
      <sheetName val="表2.幕墙及铝合金窗工程"/>
      <sheetName val="表3消防工程"/>
      <sheetName val="表4.二次装修工程"/>
      <sheetName val="表5.电梯安装工程"/>
      <sheetName val="表6.弱电安装工程"/>
      <sheetName val="表7.供电工程"/>
      <sheetName val="表8.人防工程"/>
    </sheetNames>
    <sheetDataSet>
      <sheetData sheetId="0">
        <row r="84">
          <cell r="I84">
            <v>7585569.23434636</v>
          </cell>
        </row>
        <row r="84">
          <cell r="K84">
            <v>2221991.12755833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专业工程及重点管控材料设备"/>
    </sheetNames>
    <sheetDataSet>
      <sheetData sheetId="0">
        <row r="42">
          <cell r="I42">
            <v>718231161.25</v>
          </cell>
        </row>
      </sheetData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N229"/>
  <sheetViews>
    <sheetView tabSelected="1" view="pageBreakPreview" zoomScaleNormal="100" workbookViewId="0">
      <pane ySplit="7" topLeftCell="A23" activePane="bottomLeft" state="frozen"/>
      <selection/>
      <selection pane="bottomLeft" activeCell="D33" sqref="D33"/>
    </sheetView>
  </sheetViews>
  <sheetFormatPr defaultColWidth="8.25" defaultRowHeight="14.25"/>
  <cols>
    <col min="1" max="1" width="8.25" style="5" customWidth="1"/>
    <col min="2" max="2" width="30" style="5" customWidth="1"/>
    <col min="3" max="3" width="15.675" style="6" customWidth="1"/>
    <col min="4" max="4" width="22.6666666666667" style="6" customWidth="1"/>
    <col min="5" max="5" width="12.3833333333333" style="7" hidden="1" customWidth="1"/>
    <col min="6" max="6" width="21.225" style="8" customWidth="1"/>
    <col min="7" max="7" width="21.5583333333333" style="6" customWidth="1"/>
    <col min="8" max="8" width="19.7416666666667" style="6" customWidth="1"/>
    <col min="9" max="9" width="18.1333333333333" style="6" customWidth="1"/>
    <col min="10" max="10" width="20.5166666666667" style="6" customWidth="1"/>
    <col min="11" max="12" width="12.3833333333333" style="6" customWidth="1"/>
    <col min="13" max="13" width="9.25" style="1" customWidth="1"/>
    <col min="14" max="14" width="12.1333333333333" style="1" customWidth="1"/>
    <col min="15" max="16377" width="8.25" style="1"/>
    <col min="16378" max="16383" width="8.25" style="9"/>
    <col min="16384" max="16384" width="8.25" style="10"/>
  </cols>
  <sheetData>
    <row r="1" spans="1:1">
      <c r="A1" s="11" t="s">
        <v>0</v>
      </c>
    </row>
    <row r="2" s="1" customFormat="1" ht="30" customHeight="1" spans="1:12">
      <c r="A2" s="12" t="s">
        <v>1</v>
      </c>
      <c r="B2" s="12"/>
      <c r="C2" s="13"/>
      <c r="D2" s="13"/>
      <c r="E2" s="14"/>
      <c r="F2" s="15"/>
      <c r="G2" s="13"/>
      <c r="H2" s="13"/>
      <c r="I2" s="13"/>
      <c r="J2" s="13"/>
      <c r="K2" s="13"/>
      <c r="L2" s="13"/>
    </row>
    <row r="3" s="1" customFormat="1" ht="21" customHeight="1" spans="1:12">
      <c r="A3" s="16" t="s">
        <v>2</v>
      </c>
      <c r="B3" s="17" t="s">
        <v>3</v>
      </c>
      <c r="C3" s="18"/>
      <c r="D3" s="19"/>
      <c r="E3" s="20"/>
      <c r="F3" s="21"/>
      <c r="G3" s="18"/>
      <c r="H3" s="18"/>
      <c r="I3" s="18"/>
      <c r="J3" s="18"/>
      <c r="K3" s="18"/>
      <c r="L3" s="18"/>
    </row>
    <row r="4" s="1" customFormat="1" ht="39" customHeight="1" spans="1:12">
      <c r="A4" s="22" t="s">
        <v>4</v>
      </c>
      <c r="B4" s="23" t="s">
        <v>5</v>
      </c>
      <c r="C4" s="24"/>
      <c r="D4" s="25"/>
      <c r="E4" s="26"/>
      <c r="F4" s="27"/>
      <c r="G4" s="24"/>
      <c r="H4" s="24"/>
      <c r="I4" s="24"/>
      <c r="J4" s="24"/>
      <c r="K4" s="24"/>
      <c r="L4" s="61"/>
    </row>
    <row r="5" s="2" customFormat="1" ht="15" customHeight="1" spans="1:12">
      <c r="A5" s="28" t="s">
        <v>6</v>
      </c>
      <c r="B5" s="29" t="s">
        <v>7</v>
      </c>
      <c r="C5" s="30" t="s">
        <v>8</v>
      </c>
      <c r="D5" s="31" t="s">
        <v>9</v>
      </c>
      <c r="E5" s="32" t="s">
        <v>10</v>
      </c>
      <c r="F5" s="33" t="s">
        <v>11</v>
      </c>
      <c r="G5" s="34" t="s">
        <v>12</v>
      </c>
      <c r="H5" s="35"/>
      <c r="I5" s="35"/>
      <c r="J5" s="35"/>
      <c r="K5" s="35"/>
      <c r="L5" s="62"/>
    </row>
    <row r="6" s="2" customFormat="1" ht="15" customHeight="1" spans="1:12">
      <c r="A6" s="28"/>
      <c r="B6" s="29"/>
      <c r="C6" s="30"/>
      <c r="D6" s="36"/>
      <c r="E6" s="37"/>
      <c r="F6" s="33"/>
      <c r="G6" s="31" t="s">
        <v>13</v>
      </c>
      <c r="H6" s="30" t="s">
        <v>14</v>
      </c>
      <c r="I6" s="30"/>
      <c r="J6" s="31" t="s">
        <v>15</v>
      </c>
      <c r="K6" s="30" t="s">
        <v>16</v>
      </c>
      <c r="L6" s="63"/>
    </row>
    <row r="7" s="2" customFormat="1" ht="15" customHeight="1" spans="1:12">
      <c r="A7" s="28"/>
      <c r="B7" s="29"/>
      <c r="C7" s="30"/>
      <c r="D7" s="38"/>
      <c r="E7" s="39"/>
      <c r="F7" s="33"/>
      <c r="G7" s="38"/>
      <c r="H7" s="30" t="s">
        <v>17</v>
      </c>
      <c r="I7" s="30" t="s">
        <v>18</v>
      </c>
      <c r="J7" s="38"/>
      <c r="K7" s="30" t="s">
        <v>19</v>
      </c>
      <c r="L7" s="63" t="s">
        <v>20</v>
      </c>
    </row>
    <row r="8" s="2" customFormat="1" ht="25" customHeight="1" spans="1:13">
      <c r="A8" s="28" t="s">
        <v>21</v>
      </c>
      <c r="B8" s="29" t="s">
        <v>22</v>
      </c>
      <c r="C8" s="30">
        <f>C9</f>
        <v>139105</v>
      </c>
      <c r="D8" s="30">
        <f>D9+D29+D31</f>
        <v>1056389779.10794</v>
      </c>
      <c r="E8" s="40"/>
      <c r="F8" s="33">
        <f>F9+F29+F31</f>
        <v>1056389779.10794</v>
      </c>
      <c r="G8" s="30">
        <f t="shared" ref="D8:K8" si="0">G9+G29</f>
        <v>204687689.120565</v>
      </c>
      <c r="H8" s="30">
        <f t="shared" si="0"/>
        <v>12263368.6779262</v>
      </c>
      <c r="I8" s="30">
        <f t="shared" si="0"/>
        <v>65626884.4508138</v>
      </c>
      <c r="J8" s="30">
        <f t="shared" si="0"/>
        <v>25432014.7902374</v>
      </c>
      <c r="K8" s="30" t="s">
        <v>23</v>
      </c>
      <c r="L8" s="63">
        <f t="shared" ref="L8:L20" si="1">F8/C8</f>
        <v>7594.18985017034</v>
      </c>
      <c r="M8" s="2">
        <f>F8-D8</f>
        <v>-5.00679016113281e-6</v>
      </c>
    </row>
    <row r="9" s="2" customFormat="1" ht="25" customHeight="1" spans="1:12">
      <c r="A9" s="28" t="s">
        <v>24</v>
      </c>
      <c r="B9" s="29" t="s">
        <v>25</v>
      </c>
      <c r="C9" s="30">
        <f>C10</f>
        <v>139105</v>
      </c>
      <c r="D9" s="30">
        <f t="shared" ref="D9:K9" si="2">D10+D16+D22+D25+D26</f>
        <v>335158617.857945</v>
      </c>
      <c r="E9" s="40"/>
      <c r="F9" s="33">
        <f t="shared" si="2"/>
        <v>335158617.857945</v>
      </c>
      <c r="G9" s="30">
        <f t="shared" si="2"/>
        <v>204687689.120565</v>
      </c>
      <c r="H9" s="30">
        <f t="shared" si="2"/>
        <v>12263368.6779262</v>
      </c>
      <c r="I9" s="30">
        <f t="shared" si="2"/>
        <v>65626884.4508138</v>
      </c>
      <c r="J9" s="30">
        <f t="shared" si="2"/>
        <v>25432014.7902374</v>
      </c>
      <c r="K9" s="30" t="s">
        <v>23</v>
      </c>
      <c r="L9" s="63">
        <f t="shared" si="1"/>
        <v>2409.39303301783</v>
      </c>
    </row>
    <row r="10" s="1" customFormat="1" ht="25" customHeight="1" spans="1:12">
      <c r="A10" s="28">
        <v>1</v>
      </c>
      <c r="B10" s="29" t="s">
        <v>26</v>
      </c>
      <c r="C10" s="30">
        <f>C12+C13+C14+C15</f>
        <v>139105</v>
      </c>
      <c r="D10" s="30">
        <f>SUM(D11:D15)</f>
        <v>291803281.0859</v>
      </c>
      <c r="E10" s="40">
        <f t="shared" ref="E10:E17" si="3">F10/D10</f>
        <v>1</v>
      </c>
      <c r="F10" s="33">
        <f>SUM(F11:F15)</f>
        <v>291803281.0859</v>
      </c>
      <c r="G10" s="30">
        <f>SUM(G11:G15)</f>
        <v>191952807.965193</v>
      </c>
      <c r="H10" s="30">
        <f>SUM(H11:H15)</f>
        <v>10564926.7828923</v>
      </c>
      <c r="I10" s="30">
        <f>SUM(I11:I15)</f>
        <v>65191697.4408138</v>
      </c>
      <c r="J10" s="30">
        <f>SUM(J11:J15)</f>
        <v>24093848.8970009</v>
      </c>
      <c r="K10" s="30">
        <f>'[1]3.1-模拟清单—造价汇总表'!$I$9</f>
        <v>880.155886243159</v>
      </c>
      <c r="L10" s="63">
        <f t="shared" si="1"/>
        <v>2097.71957216419</v>
      </c>
    </row>
    <row r="11" s="1" customFormat="1" ht="25" customHeight="1" spans="1:12">
      <c r="A11" s="41">
        <v>1.1</v>
      </c>
      <c r="B11" s="42" t="s">
        <v>27</v>
      </c>
      <c r="C11" s="43">
        <f>C10</f>
        <v>139105</v>
      </c>
      <c r="D11" s="43">
        <v>23819180.23961</v>
      </c>
      <c r="E11" s="44">
        <f t="shared" si="3"/>
        <v>0.999999999999996</v>
      </c>
      <c r="F11" s="45">
        <f>'[4]3.1-模拟清单—造价汇总表'!$D$4</f>
        <v>23819180.2396099</v>
      </c>
      <c r="G11" s="43">
        <f>'[4]3.1-模拟清单—造价汇总表'!$E$4</f>
        <v>20121259.1301937</v>
      </c>
      <c r="H11" s="43">
        <f>'[4]3.1-模拟清单—造价汇总表'!$F$4</f>
        <v>1650182.79100171</v>
      </c>
      <c r="I11" s="43">
        <f>'[4]3.1-模拟清单—造价汇总表'!$G$4</f>
        <v>81017.0142265789</v>
      </c>
      <c r="J11" s="43">
        <f>'[4]3.1-模拟清单—造价汇总表'!$H$4</f>
        <v>1966721.30418798</v>
      </c>
      <c r="K11" s="43">
        <f>'[4]3.1-模拟清单—造价汇总表'!$I$4</f>
        <v>65.0249021763213</v>
      </c>
      <c r="L11" s="64">
        <f t="shared" si="1"/>
        <v>171.23166126027</v>
      </c>
    </row>
    <row r="12" s="1" customFormat="1" ht="25" customHeight="1" spans="1:12">
      <c r="A12" s="41">
        <v>1.2</v>
      </c>
      <c r="B12" s="42" t="s">
        <v>28</v>
      </c>
      <c r="C12" s="43">
        <v>38373</v>
      </c>
      <c r="D12" s="43">
        <v>73908385.2844465</v>
      </c>
      <c r="E12" s="44">
        <f t="shared" si="3"/>
        <v>1</v>
      </c>
      <c r="F12" s="45">
        <f>'[4]3.1-模拟清单—造价汇总表'!$D$5</f>
        <v>73908385.2844466</v>
      </c>
      <c r="G12" s="43">
        <f>'[4]3.1-模拟清单—造价汇总表'!$E$5</f>
        <v>51570922.0990868</v>
      </c>
      <c r="H12" s="43">
        <f>'[4]3.1-模拟清单—造价汇总表'!$F$5</f>
        <v>2255486.8162353</v>
      </c>
      <c r="I12" s="43">
        <f>'[4]3.1-模拟清单—造价汇总表'!$G$5</f>
        <v>13979449.1438031</v>
      </c>
      <c r="J12" s="43">
        <f>'[4]3.1-模拟清单—造价汇总表'!$H$5</f>
        <v>6102527.22532127</v>
      </c>
      <c r="K12" s="43">
        <f>'[4]3.1-模拟清单—造价汇总表'!$I$5</f>
        <v>776.226545244306</v>
      </c>
      <c r="L12" s="64">
        <f t="shared" si="1"/>
        <v>1926.051788613</v>
      </c>
    </row>
    <row r="13" s="1" customFormat="1" ht="25" customHeight="1" spans="1:12">
      <c r="A13" s="41">
        <v>1.3</v>
      </c>
      <c r="B13" s="42" t="s">
        <v>29</v>
      </c>
      <c r="C13" s="43">
        <f>84245</f>
        <v>84245</v>
      </c>
      <c r="D13" s="43">
        <v>163090087.746852</v>
      </c>
      <c r="E13" s="44">
        <f t="shared" si="3"/>
        <v>1</v>
      </c>
      <c r="F13" s="45">
        <f>'[4]3.1-模拟清单—造价汇总表'!$D$6</f>
        <v>163090087.746852</v>
      </c>
      <c r="G13" s="43">
        <f>'[4]3.1-模拟清单—造价汇总表'!$E$6</f>
        <v>99218254.4377391</v>
      </c>
      <c r="H13" s="43">
        <f>'[4]3.1-模拟清单—造价汇总表'!$F$6</f>
        <v>5237229.40710617</v>
      </c>
      <c r="I13" s="43">
        <f>'[4]3.1-模拟清单—造价汇总表'!$G$6</f>
        <v>45168449.867863</v>
      </c>
      <c r="J13" s="43">
        <f>'[4]3.1-模拟清单—造价汇总表'!$H$6</f>
        <v>13466154.0341437</v>
      </c>
      <c r="K13" s="43">
        <f>'[4]3.1-模拟清单—造价汇总表'!$I$6</f>
        <v>1026.92389721244</v>
      </c>
      <c r="L13" s="64">
        <f t="shared" si="1"/>
        <v>1935.90228199718</v>
      </c>
    </row>
    <row r="14" s="1" customFormat="1" ht="25" customHeight="1" spans="1:12">
      <c r="A14" s="41">
        <v>1.4</v>
      </c>
      <c r="B14" s="42" t="s">
        <v>30</v>
      </c>
      <c r="C14" s="43">
        <f>11367+1620</f>
        <v>12987</v>
      </c>
      <c r="D14" s="43">
        <v>22882869.730062</v>
      </c>
      <c r="E14" s="44">
        <f t="shared" si="3"/>
        <v>1</v>
      </c>
      <c r="F14" s="45">
        <f>'[4]3.1-模拟清单—造价汇总表'!$D$7</f>
        <v>22882869.730062</v>
      </c>
      <c r="G14" s="43">
        <f>'[4]3.1-模拟清单—造价汇总表'!$E$7</f>
        <v>15610933.2277286</v>
      </c>
      <c r="H14" s="43">
        <f>'[4]3.1-模拟清单—造价汇总表'!$F$7</f>
        <v>946550.774909234</v>
      </c>
      <c r="I14" s="43">
        <f>'[4]3.1-模拟清单—造价汇总表'!$G$7</f>
        <v>4435974.46530889</v>
      </c>
      <c r="J14" s="43">
        <f>'[4]3.1-模拟清单—造价汇总表'!$H$7</f>
        <v>1889411.26211521</v>
      </c>
      <c r="K14" s="43">
        <f>'[4]3.1-模拟清单—造价汇总表'!$I$7</f>
        <v>1143.98203311841</v>
      </c>
      <c r="L14" s="64">
        <f t="shared" si="1"/>
        <v>1761.98273119751</v>
      </c>
    </row>
    <row r="15" s="1" customFormat="1" ht="25" customHeight="1" spans="1:12">
      <c r="A15" s="41">
        <v>1.5</v>
      </c>
      <c r="B15" s="42" t="s">
        <v>31</v>
      </c>
      <c r="C15" s="43">
        <v>3500</v>
      </c>
      <c r="D15" s="43">
        <v>8102758.08492942</v>
      </c>
      <c r="E15" s="44">
        <f t="shared" si="3"/>
        <v>1</v>
      </c>
      <c r="F15" s="45">
        <f>'[4]3.1-模拟清单—造价汇总表'!$D$8</f>
        <v>8102758.08492942</v>
      </c>
      <c r="G15" s="43">
        <f>'[4]3.1-模拟清单—造价汇总表'!$E$8</f>
        <v>5431439.07044467</v>
      </c>
      <c r="H15" s="43">
        <f>'[4]3.1-模拟清单—造价汇总表'!$F$8</f>
        <v>475476.993639863</v>
      </c>
      <c r="I15" s="43">
        <f>'[4]3.1-模拟清单—造价汇总表'!$G$8</f>
        <v>1526806.94961219</v>
      </c>
      <c r="J15" s="43">
        <f>'[4]3.1-模拟清单—造价汇总表'!$H$8</f>
        <v>669035.071232705</v>
      </c>
      <c r="K15" s="43">
        <f>'[4]3.1-模拟清单—造价汇总表'!$I$8</f>
        <v>1540.06652623551</v>
      </c>
      <c r="L15" s="64">
        <f t="shared" si="1"/>
        <v>2315.07373855126</v>
      </c>
    </row>
    <row r="16" s="1" customFormat="1" ht="25" customHeight="1" spans="1:12">
      <c r="A16" s="28">
        <v>2</v>
      </c>
      <c r="B16" s="29" t="s">
        <v>32</v>
      </c>
      <c r="C16" s="30">
        <f>C10</f>
        <v>139105</v>
      </c>
      <c r="D16" s="30">
        <f t="shared" ref="D16:J16" si="4">SUM(D17:D21)</f>
        <v>12534612.58</v>
      </c>
      <c r="E16" s="40">
        <f t="shared" si="3"/>
        <v>1</v>
      </c>
      <c r="F16" s="33">
        <f t="shared" si="4"/>
        <v>12534612.58</v>
      </c>
      <c r="G16" s="30">
        <f t="shared" si="4"/>
        <v>9600452.64</v>
      </c>
      <c r="H16" s="30">
        <f t="shared" si="4"/>
        <v>1464004.93</v>
      </c>
      <c r="I16" s="30">
        <f t="shared" si="4"/>
        <v>435187.01</v>
      </c>
      <c r="J16" s="30">
        <f t="shared" si="4"/>
        <v>1034968</v>
      </c>
      <c r="K16" s="30" t="str">
        <f>'[2]3.1-模拟清单-工程造价汇总表（不填）'!$I$9</f>
        <v>/</v>
      </c>
      <c r="L16" s="63">
        <f t="shared" si="1"/>
        <v>90.1090009704899</v>
      </c>
    </row>
    <row r="17" s="1" customFormat="1" ht="25" customHeight="1" spans="1:12">
      <c r="A17" s="41">
        <v>2.1</v>
      </c>
      <c r="B17" s="46" t="s">
        <v>33</v>
      </c>
      <c r="C17" s="43">
        <v>122618</v>
      </c>
      <c r="D17" s="43">
        <v>9755497.79</v>
      </c>
      <c r="E17" s="44">
        <f t="shared" si="3"/>
        <v>1</v>
      </c>
      <c r="F17" s="45">
        <f>'[5]3.1-模拟清单-工程造价汇总表（不填）'!$D$4</f>
        <v>9755497.79</v>
      </c>
      <c r="G17" s="43">
        <f>'[5]3.1-模拟清单-工程造价汇总表（不填）'!$E$4</f>
        <v>7307522.26</v>
      </c>
      <c r="H17" s="43">
        <f>'[5]3.1-模拟清单-工程造价汇总表（不填）'!$F$4</f>
        <v>1272199.61</v>
      </c>
      <c r="I17" s="43">
        <f>'[5]3.1-模拟清单-工程造价汇总表（不填）'!$G$4</f>
        <v>370276.1</v>
      </c>
      <c r="J17" s="43">
        <f>'[5]3.1-模拟清单-工程造价汇总表（不填）'!$H$4</f>
        <v>805499.82</v>
      </c>
      <c r="K17" s="43" t="str">
        <f>'[2]3.1-模拟清单-工程造价汇总表（不填）'!$I$4</f>
        <v>/</v>
      </c>
      <c r="L17" s="64">
        <f t="shared" si="1"/>
        <v>79.5600791890261</v>
      </c>
    </row>
    <row r="18" s="1" customFormat="1" ht="25" customHeight="1" spans="1:12">
      <c r="A18" s="41">
        <v>2.2</v>
      </c>
      <c r="B18" s="46" t="s">
        <v>34</v>
      </c>
      <c r="C18" s="43">
        <v>3500</v>
      </c>
      <c r="D18" s="43">
        <v>191264.15</v>
      </c>
      <c r="E18" s="44"/>
      <c r="F18" s="45">
        <f>'[5]3.1-模拟清单-工程造价汇总表（不填）'!$D$5</f>
        <v>191264.15</v>
      </c>
      <c r="G18" s="43">
        <f>'[5]3.1-模拟清单-工程造价汇总表（不填）'!$E$5</f>
        <v>141075.05</v>
      </c>
      <c r="H18" s="43">
        <f>'[5]3.1-模拟清单-工程造价汇总表（不填）'!$F$5</f>
        <v>26661.04</v>
      </c>
      <c r="I18" s="43">
        <f>'[5]3.1-模拟清单-工程造价汇总表（不填）'!$G$5</f>
        <v>7735.61</v>
      </c>
      <c r="J18" s="43">
        <f>'[5]3.1-模拟清单-工程造价汇总表（不填）'!$H$5</f>
        <v>15792.45</v>
      </c>
      <c r="K18" s="43" t="str">
        <f>'[2]3.1-模拟清单-工程造价汇总表（不填）'!$I$5</f>
        <v>/</v>
      </c>
      <c r="L18" s="64">
        <f t="shared" si="1"/>
        <v>54.6469</v>
      </c>
    </row>
    <row r="19" s="1" customFormat="1" ht="25" customHeight="1" spans="1:12">
      <c r="A19" s="41">
        <v>2.3</v>
      </c>
      <c r="B19" s="46" t="s">
        <v>35</v>
      </c>
      <c r="C19" s="43">
        <f>11367+1620</f>
        <v>12987</v>
      </c>
      <c r="D19" s="43">
        <v>715717.41</v>
      </c>
      <c r="E19" s="44"/>
      <c r="F19" s="45">
        <f>'[5]3.1-模拟清单-工程造价汇总表（不填）'!$D$6</f>
        <v>715717.41</v>
      </c>
      <c r="G19" s="43">
        <f>'[5]3.1-模拟清单-工程造价汇总表（不填）'!$E$6</f>
        <v>540755.16</v>
      </c>
      <c r="H19" s="43">
        <f>'[5]3.1-模拟清单-工程造价汇总表（不填）'!$F$6</f>
        <v>89706.2</v>
      </c>
      <c r="I19" s="43">
        <f>'[5]3.1-模拟清单-工程造价汇总表（不填）'!$G$6</f>
        <v>26160.12</v>
      </c>
      <c r="J19" s="43">
        <f>'[5]3.1-模拟清单-工程造价汇总表（不填）'!$H$6</f>
        <v>59095.93</v>
      </c>
      <c r="K19" s="43" t="str">
        <f>'[2]3.1-模拟清单-工程造价汇总表（不填）'!$I$6</f>
        <v>/</v>
      </c>
      <c r="L19" s="64">
        <f t="shared" si="1"/>
        <v>55.1102956802957</v>
      </c>
    </row>
    <row r="20" s="1" customFormat="1" ht="25" customHeight="1" spans="1:12">
      <c r="A20" s="41">
        <v>2.4</v>
      </c>
      <c r="B20" s="46" t="s">
        <v>36</v>
      </c>
      <c r="C20" s="43">
        <v>122618</v>
      </c>
      <c r="D20" s="43">
        <v>1410683.62</v>
      </c>
      <c r="E20" s="44"/>
      <c r="F20" s="45">
        <f>'[5]3.1-模拟清单-工程造价汇总表（不填）'!$D$7</f>
        <v>1410683.62</v>
      </c>
      <c r="G20" s="43">
        <f>'[5]3.1-模拟清单-工程造价汇总表（不填）'!$E$7</f>
        <v>1216416.65</v>
      </c>
      <c r="H20" s="43">
        <f>'[5]3.1-模拟清单-工程造价汇总表（不填）'!$F$7</f>
        <v>55067.61</v>
      </c>
      <c r="I20" s="43">
        <f>'[5]3.1-模拟清单-工程造价汇总表（不填）'!$G$7</f>
        <v>22720.9</v>
      </c>
      <c r="J20" s="43">
        <f>'[5]3.1-模拟清单-工程造价汇总表（不填）'!$H$7</f>
        <v>116478.46</v>
      </c>
      <c r="K20" s="43" t="str">
        <f>'[2]3.1-模拟清单-工程造价汇总表（不填）'!$I$7</f>
        <v>/</v>
      </c>
      <c r="L20" s="64">
        <f t="shared" si="1"/>
        <v>11.5047025722162</v>
      </c>
    </row>
    <row r="21" s="1" customFormat="1" ht="25" customHeight="1" spans="1:12">
      <c r="A21" s="41">
        <v>2.5</v>
      </c>
      <c r="B21" s="46" t="s">
        <v>37</v>
      </c>
      <c r="C21" s="43">
        <f>11367+1620</f>
        <v>12987</v>
      </c>
      <c r="D21" s="43">
        <v>461449.61</v>
      </c>
      <c r="E21" s="44">
        <f t="shared" ref="E21:E26" si="5">F21/D21</f>
        <v>1</v>
      </c>
      <c r="F21" s="45">
        <f>'[5]3.1-模拟清单-工程造价汇总表（不填）'!$D$8</f>
        <v>461449.61</v>
      </c>
      <c r="G21" s="43">
        <f>'[5]3.1-模拟清单-工程造价汇总表（不填）'!$E$8</f>
        <v>394683.52</v>
      </c>
      <c r="H21" s="43">
        <f>'[5]3.1-模拟清单-工程造价汇总表（不填）'!$F$8</f>
        <v>20370.47</v>
      </c>
      <c r="I21" s="43">
        <f>'[5]3.1-模拟清单-工程造价汇总表（不填）'!$G$8</f>
        <v>8294.28</v>
      </c>
      <c r="J21" s="43">
        <f>'[5]3.1-模拟清单-工程造价汇总表（不填）'!$H$8</f>
        <v>38101.34</v>
      </c>
      <c r="K21" s="43" t="str">
        <f>'[2]3.1-模拟清单-工程造价汇总表（不填）'!$I$8</f>
        <v>/</v>
      </c>
      <c r="L21" s="64">
        <f t="shared" ref="L21:L28" si="6">F21/C21</f>
        <v>35.5316555016555</v>
      </c>
    </row>
    <row r="22" s="2" customFormat="1" ht="25" customHeight="1" spans="1:12">
      <c r="A22" s="28">
        <v>3</v>
      </c>
      <c r="B22" s="29" t="s">
        <v>38</v>
      </c>
      <c r="C22" s="30">
        <f>C17</f>
        <v>122618</v>
      </c>
      <c r="D22" s="30">
        <f>SUM(D23:D24)</f>
        <v>3672063.373643</v>
      </c>
      <c r="E22" s="40">
        <f t="shared" si="5"/>
        <v>0.999999999999999</v>
      </c>
      <c r="F22" s="33">
        <f t="shared" ref="F22:J22" si="7">SUM(F23:F24)</f>
        <v>3672063.373643</v>
      </c>
      <c r="G22" s="30">
        <f t="shared" si="7"/>
        <v>3134428.51537252</v>
      </c>
      <c r="H22" s="30">
        <f t="shared" si="7"/>
        <v>234436.965033901</v>
      </c>
      <c r="I22" s="30">
        <f t="shared" si="7"/>
        <v>0</v>
      </c>
      <c r="J22" s="30">
        <f t="shared" si="7"/>
        <v>303197.893236578</v>
      </c>
      <c r="K22" s="30">
        <f>'[3]3.1-模拟清单—造价汇总表'!$I$6</f>
        <v>11.9125465539791</v>
      </c>
      <c r="L22" s="63">
        <f t="shared" si="6"/>
        <v>29.9471804599895</v>
      </c>
    </row>
    <row r="23" s="2" customFormat="1" ht="25" customHeight="1" spans="1:12">
      <c r="A23" s="41">
        <v>3.1</v>
      </c>
      <c r="B23" s="46" t="s">
        <v>39</v>
      </c>
      <c r="C23" s="43">
        <f>+C16</f>
        <v>139105</v>
      </c>
      <c r="D23" s="43">
        <v>802246.303041786</v>
      </c>
      <c r="E23" s="44">
        <f t="shared" si="5"/>
        <v>1</v>
      </c>
      <c r="F23" s="45">
        <f>'[6]3.1-模拟清单—造价汇总表'!$D$4</f>
        <v>802246.303041786</v>
      </c>
      <c r="G23" s="43">
        <f>'[6]3.1-模拟清单—造价汇总表'!$E$4</f>
        <v>736005.782607143</v>
      </c>
      <c r="H23" s="43">
        <f>'[6]3.1-模拟清单—造价汇总表'!$F$4</f>
        <v>0</v>
      </c>
      <c r="I23" s="43">
        <f>'[6]3.1-模拟清单—造价汇总表'!$G$4</f>
        <v>0</v>
      </c>
      <c r="J23" s="43">
        <f>'[6]3.1-模拟清单—造价汇总表'!$H$4</f>
        <v>66240.5204346429</v>
      </c>
      <c r="K23" s="43">
        <f>'[3]3.1-模拟清单—造价汇总表'!$I$4</f>
        <v>2.08462968810687</v>
      </c>
      <c r="L23" s="64">
        <f t="shared" si="6"/>
        <v>5.76719961929324</v>
      </c>
    </row>
    <row r="24" s="1" customFormat="1" ht="25" customHeight="1" spans="1:12">
      <c r="A24" s="41">
        <v>3.2</v>
      </c>
      <c r="B24" s="46" t="s">
        <v>40</v>
      </c>
      <c r="C24" s="43">
        <f>+C17</f>
        <v>122618</v>
      </c>
      <c r="D24" s="43">
        <v>2869817.07060121</v>
      </c>
      <c r="E24" s="44">
        <f t="shared" si="5"/>
        <v>1</v>
      </c>
      <c r="F24" s="45">
        <f>'[6]3.1-模拟清单—造价汇总表'!$D$5</f>
        <v>2869817.07060121</v>
      </c>
      <c r="G24" s="43">
        <f>'[6]3.1-模拟清单—造价汇总表'!$E$5</f>
        <v>2398422.73276538</v>
      </c>
      <c r="H24" s="43">
        <f>'[6]3.1-模拟清单—造价汇总表'!$F$5</f>
        <v>234436.965033901</v>
      </c>
      <c r="I24" s="43" t="str">
        <f>'[6]3.1-模拟清单—造价汇总表'!$G$5</f>
        <v>-</v>
      </c>
      <c r="J24" s="43">
        <f>'[6]3.1-模拟清单—造价汇总表'!$H$5</f>
        <v>236957.372801935</v>
      </c>
      <c r="K24" s="43">
        <f>'[3]3.1-模拟清单—造价汇总表'!$I$5</f>
        <v>9.82791686587221</v>
      </c>
      <c r="L24" s="64">
        <f t="shared" si="6"/>
        <v>23.4045333523725</v>
      </c>
    </row>
    <row r="25" s="3" customFormat="1" ht="25" customHeight="1" spans="1:12">
      <c r="A25" s="28">
        <v>4</v>
      </c>
      <c r="B25" s="29" t="s">
        <v>41</v>
      </c>
      <c r="C25" s="30">
        <f>C16</f>
        <v>139105</v>
      </c>
      <c r="D25" s="30">
        <v>17341100.4564973</v>
      </c>
      <c r="E25" s="40">
        <f t="shared" si="5"/>
        <v>1</v>
      </c>
      <c r="F25" s="33">
        <f>[7]定额下浮率报价表!$F$14</f>
        <v>17341100.4564973</v>
      </c>
      <c r="G25" s="30"/>
      <c r="H25" s="30"/>
      <c r="I25" s="30"/>
      <c r="J25" s="30"/>
      <c r="K25" s="30" t="s">
        <v>42</v>
      </c>
      <c r="L25" s="65">
        <f t="shared" si="6"/>
        <v>124.66194929368</v>
      </c>
    </row>
    <row r="26" s="3" customFormat="1" ht="25" customHeight="1" spans="1:14">
      <c r="A26" s="28">
        <v>5</v>
      </c>
      <c r="B26" s="29" t="s">
        <v>43</v>
      </c>
      <c r="C26" s="30">
        <f>C16</f>
        <v>139105</v>
      </c>
      <c r="D26" s="30">
        <f>SUM(D27:D28)</f>
        <v>9807560.36190469</v>
      </c>
      <c r="E26" s="40">
        <f t="shared" si="5"/>
        <v>1</v>
      </c>
      <c r="F26" s="33">
        <f>SUM(F27:F28)</f>
        <v>9807560.36190469</v>
      </c>
      <c r="G26" s="30"/>
      <c r="H26" s="30"/>
      <c r="I26" s="30"/>
      <c r="J26" s="30"/>
      <c r="K26" s="30"/>
      <c r="L26" s="65">
        <f t="shared" si="6"/>
        <v>70.5047292470054</v>
      </c>
      <c r="N26" s="66"/>
    </row>
    <row r="27" s="1" customFormat="1" ht="25" customHeight="1" spans="1:12">
      <c r="A27" s="41">
        <v>5.1</v>
      </c>
      <c r="B27" s="46" t="s">
        <v>44</v>
      </c>
      <c r="C27" s="43">
        <f>C26</f>
        <v>139105</v>
      </c>
      <c r="D27" s="43">
        <v>7585569.23434636</v>
      </c>
      <c r="E27" s="44"/>
      <c r="F27" s="45">
        <f>[8]专业工程及重点管控材料设备!$I$84</f>
        <v>7585569.23434636</v>
      </c>
      <c r="G27" s="43"/>
      <c r="H27" s="43"/>
      <c r="I27" s="43"/>
      <c r="J27" s="43"/>
      <c r="K27" s="43"/>
      <c r="L27" s="67">
        <f t="shared" si="6"/>
        <v>54.5312478656149</v>
      </c>
    </row>
    <row r="28" s="1" customFormat="1" ht="25" customHeight="1" spans="1:12">
      <c r="A28" s="41">
        <v>5.2</v>
      </c>
      <c r="B28" s="46" t="s">
        <v>45</v>
      </c>
      <c r="C28" s="43">
        <f>C26</f>
        <v>139105</v>
      </c>
      <c r="D28" s="43">
        <v>2221991.12755833</v>
      </c>
      <c r="E28" s="44"/>
      <c r="F28" s="45">
        <f>[8]专业工程及重点管控材料设备!$K$84</f>
        <v>2221991.12755833</v>
      </c>
      <c r="G28" s="43"/>
      <c r="H28" s="43"/>
      <c r="I28" s="43"/>
      <c r="J28" s="43"/>
      <c r="K28" s="43"/>
      <c r="L28" s="67">
        <f t="shared" si="6"/>
        <v>15.9734813813905</v>
      </c>
    </row>
    <row r="29" s="1" customFormat="1" ht="25" customHeight="1" spans="1:12">
      <c r="A29" s="28" t="s">
        <v>46</v>
      </c>
      <c r="B29" s="29" t="s">
        <v>47</v>
      </c>
      <c r="C29" s="30">
        <f>C10</f>
        <v>139105</v>
      </c>
      <c r="D29" s="30">
        <f>SUM(D30:D30)</f>
        <v>718231161.25</v>
      </c>
      <c r="E29" s="40">
        <f>F29/D29</f>
        <v>1</v>
      </c>
      <c r="F29" s="33">
        <f>SUM(F30:F30)</f>
        <v>718231161.25</v>
      </c>
      <c r="G29" s="30"/>
      <c r="H29" s="30"/>
      <c r="I29" s="30"/>
      <c r="J29" s="30"/>
      <c r="K29" s="30"/>
      <c r="L29" s="65">
        <f t="shared" ref="L29:L35" si="8">F29/C29</f>
        <v>5163.23037453722</v>
      </c>
    </row>
    <row r="30" s="1" customFormat="1" ht="25" customHeight="1" spans="1:12">
      <c r="A30" s="47">
        <v>1</v>
      </c>
      <c r="B30" s="42" t="s">
        <v>48</v>
      </c>
      <c r="C30" s="43">
        <f>C29</f>
        <v>139105</v>
      </c>
      <c r="D30" s="48">
        <v>718231161.25</v>
      </c>
      <c r="E30" s="44">
        <f>F30/D30</f>
        <v>1</v>
      </c>
      <c r="F30" s="49">
        <f>[9]专业工程及重点管控材料设备!$I$42</f>
        <v>718231161.25</v>
      </c>
      <c r="G30" s="43"/>
      <c r="H30" s="43"/>
      <c r="I30" s="43"/>
      <c r="J30" s="43"/>
      <c r="K30" s="43"/>
      <c r="L30" s="64">
        <f t="shared" si="8"/>
        <v>5163.23037453722</v>
      </c>
    </row>
    <row r="31" s="1" customFormat="1" ht="25" customHeight="1" spans="1:12">
      <c r="A31" s="28" t="s">
        <v>49</v>
      </c>
      <c r="B31" s="29" t="s">
        <v>50</v>
      </c>
      <c r="C31" s="30">
        <f>+C30</f>
        <v>139105</v>
      </c>
      <c r="D31" s="30">
        <f>D32</f>
        <v>3000000</v>
      </c>
      <c r="E31" s="40">
        <f>F31/D31</f>
        <v>1</v>
      </c>
      <c r="F31" s="33">
        <f>F32</f>
        <v>3000000</v>
      </c>
      <c r="G31" s="30"/>
      <c r="H31" s="30"/>
      <c r="I31" s="30"/>
      <c r="J31" s="30"/>
      <c r="K31" s="30"/>
      <c r="L31" s="65">
        <f t="shared" si="8"/>
        <v>21.5664426152906</v>
      </c>
    </row>
    <row r="32" s="1" customFormat="1" ht="46" customHeight="1" spans="1:12">
      <c r="A32" s="47">
        <v>1</v>
      </c>
      <c r="B32" s="42" t="s">
        <v>51</v>
      </c>
      <c r="C32" s="43">
        <f>C31</f>
        <v>139105</v>
      </c>
      <c r="D32" s="48">
        <v>3000000</v>
      </c>
      <c r="E32" s="44">
        <f>F32/D32</f>
        <v>1</v>
      </c>
      <c r="F32" s="49">
        <v>3000000</v>
      </c>
      <c r="G32" s="50" t="s">
        <v>52</v>
      </c>
      <c r="H32" s="51"/>
      <c r="I32" s="51"/>
      <c r="J32" s="51"/>
      <c r="K32" s="68"/>
      <c r="L32" s="67">
        <f t="shared" si="8"/>
        <v>21.5664426152906</v>
      </c>
    </row>
    <row r="33" s="1" customFormat="1" ht="25" customHeight="1" spans="1:12">
      <c r="A33" s="28" t="s">
        <v>53</v>
      </c>
      <c r="B33" s="29" t="s">
        <v>54</v>
      </c>
      <c r="C33" s="30">
        <f>C10</f>
        <v>139105</v>
      </c>
      <c r="D33" s="30">
        <v>23814601.222</v>
      </c>
      <c r="E33" s="40"/>
      <c r="F33" s="33">
        <f>SUM(F34:F34)</f>
        <v>23814601.222</v>
      </c>
      <c r="G33" s="30"/>
      <c r="H33" s="30"/>
      <c r="I33" s="30"/>
      <c r="J33" s="30"/>
      <c r="K33" s="30"/>
      <c r="L33" s="63">
        <f t="shared" si="8"/>
        <v>171.198743553431</v>
      </c>
    </row>
    <row r="34" s="1" customFormat="1" ht="25" customHeight="1" spans="1:12">
      <c r="A34" s="52">
        <v>1</v>
      </c>
      <c r="B34" s="53" t="s">
        <v>55</v>
      </c>
      <c r="C34" s="43">
        <f>C33</f>
        <v>139105</v>
      </c>
      <c r="D34" s="48">
        <v>23814601.222</v>
      </c>
      <c r="E34" s="54"/>
      <c r="F34" s="49">
        <f>[10]专业工程及重点管控材料设备!$H$22</f>
        <v>23814601.222</v>
      </c>
      <c r="G34" s="48"/>
      <c r="H34" s="48"/>
      <c r="I34" s="48"/>
      <c r="J34" s="48"/>
      <c r="K34" s="48"/>
      <c r="L34" s="64">
        <f t="shared" si="8"/>
        <v>171.198743553431</v>
      </c>
    </row>
    <row r="35" s="4" customFormat="1" ht="25" customHeight="1" spans="1:12">
      <c r="A35" s="55" t="s">
        <v>56</v>
      </c>
      <c r="B35" s="56" t="s">
        <v>57</v>
      </c>
      <c r="C35" s="57">
        <f>C26</f>
        <v>139105</v>
      </c>
      <c r="D35" s="57">
        <v>1080204380.32994</v>
      </c>
      <c r="E35" s="58"/>
      <c r="F35" s="59">
        <f>F9+F29+F31+F33</f>
        <v>1080204380.32994</v>
      </c>
      <c r="G35" s="60" t="s">
        <v>42</v>
      </c>
      <c r="H35" s="60" t="s">
        <v>42</v>
      </c>
      <c r="I35" s="60" t="s">
        <v>42</v>
      </c>
      <c r="J35" s="60" t="s">
        <v>42</v>
      </c>
      <c r="K35" s="60" t="s">
        <v>42</v>
      </c>
      <c r="L35" s="69">
        <f>L10+L16+L25+L26</f>
        <v>2382.99525167537</v>
      </c>
    </row>
    <row r="36" ht="20.1" customHeight="1"/>
    <row r="37" ht="20.1" customHeight="1"/>
    <row r="38" ht="20.1" customHeight="1"/>
    <row r="39" ht="20.1" customHeight="1"/>
    <row r="40" ht="20.1" customHeight="1"/>
    <row r="41" ht="20.1" customHeight="1"/>
    <row r="42" ht="20.1" customHeight="1"/>
    <row r="43" ht="20.1" customHeight="1"/>
    <row r="44" ht="20.1" customHeight="1"/>
    <row r="45" ht="20.1" customHeight="1"/>
    <row r="46" ht="20.1" customHeight="1"/>
    <row r="47" ht="20.1" customHeight="1"/>
    <row r="48" ht="20.1" customHeight="1"/>
    <row r="49" ht="20.1" customHeight="1"/>
    <row r="50" ht="20.1" customHeight="1"/>
    <row r="51" ht="20.1" customHeight="1"/>
    <row r="52" ht="20.1" customHeight="1"/>
    <row r="53" ht="20.1" customHeight="1"/>
    <row r="54" ht="20.1" customHeight="1"/>
    <row r="55" ht="20.1" customHeight="1"/>
    <row r="56" ht="20.1" customHeight="1"/>
    <row r="57" ht="20.1" customHeight="1"/>
    <row r="58" ht="20.1" customHeight="1"/>
    <row r="59" ht="20.1" customHeight="1"/>
    <row r="60" ht="20.1" customHeight="1"/>
    <row r="61" ht="20.1" customHeight="1"/>
    <row r="62" ht="20.1" customHeight="1"/>
    <row r="63" ht="20.1" customHeight="1"/>
    <row r="64" ht="20.1" customHeight="1"/>
    <row r="65" ht="20.1" customHeight="1"/>
    <row r="66" ht="20.1" customHeight="1"/>
    <row r="67" ht="20.1" customHeight="1"/>
    <row r="68" ht="20.1" customHeight="1"/>
    <row r="69" ht="20.1" customHeight="1"/>
    <row r="70" ht="20.1" customHeight="1"/>
    <row r="71" ht="20.1" customHeight="1"/>
    <row r="72" ht="20.1" customHeight="1"/>
    <row r="73" ht="20.1" customHeight="1"/>
    <row r="74" ht="20.1" customHeight="1"/>
    <row r="75" ht="20.1" customHeight="1"/>
    <row r="76" ht="20.1" customHeight="1"/>
    <row r="77" ht="20.1" customHeight="1"/>
    <row r="78" ht="20.1" customHeight="1"/>
    <row r="79" ht="20.1" customHeight="1"/>
    <row r="80" ht="20.1" customHeight="1"/>
    <row r="81" ht="20.1" customHeight="1"/>
    <row r="82" ht="20.1" customHeight="1"/>
    <row r="83" ht="20.1" customHeight="1"/>
    <row r="84" ht="20.1" customHeight="1"/>
    <row r="85" ht="20.1" customHeight="1"/>
    <row r="86" ht="20.1" customHeight="1"/>
    <row r="87" ht="20.1" customHeight="1"/>
    <row r="88" ht="20.1" customHeight="1"/>
    <row r="89" ht="20.1" customHeight="1"/>
    <row r="90" ht="20.1" customHeight="1"/>
    <row r="91" ht="20.1" customHeight="1"/>
    <row r="92" ht="20.1" customHeight="1"/>
    <row r="93" ht="20.1" customHeight="1"/>
    <row r="94" ht="20.1" customHeight="1"/>
    <row r="95" ht="20.1" customHeight="1"/>
    <row r="96" ht="20.1" customHeight="1"/>
    <row r="97" ht="20.1" customHeight="1"/>
    <row r="98" ht="20.1" customHeight="1"/>
    <row r="99" ht="20.1" customHeight="1"/>
    <row r="100" ht="20.1" customHeight="1"/>
    <row r="101" ht="20.1" customHeight="1"/>
    <row r="102" ht="20.1" customHeight="1"/>
    <row r="103" ht="20.1" customHeight="1"/>
    <row r="104" ht="20.1" customHeight="1"/>
    <row r="105" ht="20.1" customHeight="1"/>
    <row r="106" ht="20.1" customHeight="1"/>
    <row r="107" ht="20.1" customHeight="1"/>
    <row r="108" ht="20.1" customHeight="1"/>
    <row r="109" ht="20.1" customHeight="1"/>
    <row r="110" ht="20.1" customHeight="1"/>
    <row r="111" ht="20.1" customHeight="1"/>
    <row r="112" ht="20.1" customHeight="1"/>
    <row r="113" ht="20.1" customHeight="1"/>
    <row r="114" ht="20.1" customHeight="1"/>
    <row r="115" ht="20.1" customHeight="1"/>
    <row r="116" ht="20.1" customHeight="1"/>
    <row r="117" ht="20.1" customHeight="1"/>
    <row r="118" ht="20.1" customHeight="1"/>
    <row r="119" ht="20.1" customHeight="1"/>
    <row r="120" ht="20.1" customHeight="1"/>
    <row r="121" ht="20.1" customHeight="1"/>
    <row r="122" ht="20.1" customHeight="1"/>
    <row r="123" ht="20.1" customHeight="1"/>
    <row r="124" ht="20.1" customHeight="1"/>
    <row r="125" ht="20.1" customHeight="1"/>
    <row r="126" ht="20.1" customHeight="1"/>
    <row r="127" ht="20.1" customHeight="1"/>
    <row r="128" ht="20.1" customHeight="1"/>
    <row r="129" ht="20.1" customHeight="1"/>
    <row r="130" ht="20.1" customHeight="1"/>
    <row r="131" ht="20.1" customHeight="1"/>
    <row r="132" ht="20.1" customHeight="1"/>
    <row r="133" ht="20.1" customHeight="1"/>
    <row r="134" ht="20.1" customHeight="1"/>
    <row r="135" ht="20.1" customHeight="1"/>
    <row r="136" ht="20.1" customHeight="1"/>
    <row r="137" ht="20.1" customHeight="1"/>
    <row r="138" ht="20.1" customHeight="1"/>
    <row r="139" ht="20.1" customHeight="1"/>
    <row r="140" ht="20.1" customHeight="1"/>
    <row r="141" ht="20.1" customHeight="1"/>
    <row r="142" ht="20.1" customHeight="1"/>
    <row r="143" ht="20.1" customHeight="1"/>
    <row r="144" ht="20.1" customHeight="1"/>
    <row r="145" ht="20.1" customHeight="1"/>
    <row r="146" ht="20.1" customHeight="1"/>
    <row r="147" ht="20.1" customHeight="1"/>
    <row r="148" ht="20.1" customHeight="1"/>
    <row r="149" ht="20.1" customHeight="1"/>
    <row r="150" ht="20.1" customHeight="1"/>
    <row r="151" ht="20.1" customHeight="1"/>
    <row r="152" ht="20.1" customHeight="1"/>
    <row r="153" ht="20.1" customHeight="1"/>
    <row r="154" ht="20.1" customHeight="1"/>
    <row r="155" ht="20.1" customHeight="1"/>
    <row r="156" ht="20.1" customHeight="1"/>
    <row r="157" ht="20.1" customHeight="1"/>
    <row r="158" ht="20.1" customHeight="1"/>
    <row r="159" ht="20.1" customHeight="1"/>
    <row r="160" ht="20.1" customHeight="1"/>
    <row r="161" ht="20.1" customHeight="1"/>
    <row r="162" ht="20.1" customHeight="1"/>
    <row r="163" ht="20.1" customHeight="1"/>
    <row r="164" ht="20.1" customHeight="1"/>
    <row r="165" ht="20.1" customHeight="1"/>
    <row r="166" ht="20.1" customHeight="1"/>
    <row r="167" ht="20.1" customHeight="1"/>
    <row r="168" ht="20.1" customHeight="1"/>
    <row r="169" ht="20.1" customHeight="1"/>
    <row r="170" ht="20.1" customHeight="1"/>
    <row r="171" ht="20.1" customHeight="1"/>
    <row r="172" ht="20.1" customHeight="1"/>
    <row r="173" ht="20.1" customHeight="1"/>
    <row r="174" ht="20.1" customHeight="1"/>
    <row r="175" ht="20.1" customHeight="1"/>
    <row r="176" ht="20.1" customHeight="1"/>
    <row r="177" ht="20.1" customHeight="1"/>
    <row r="178" ht="20.1" customHeight="1"/>
    <row r="179" ht="20.1" customHeight="1"/>
    <row r="180" ht="20.1" customHeight="1"/>
    <row r="181" ht="20.1" customHeight="1"/>
    <row r="182" ht="20.1" customHeight="1"/>
    <row r="183" ht="20.1" customHeight="1"/>
    <row r="184" ht="20.1" customHeight="1"/>
    <row r="185" ht="20.1" customHeight="1"/>
    <row r="186" ht="20.1" customHeight="1"/>
    <row r="187" ht="20.1" customHeight="1"/>
    <row r="188" ht="20.1" customHeight="1"/>
    <row r="189" ht="20.1" customHeight="1"/>
    <row r="190" ht="20.1" customHeight="1"/>
    <row r="191" ht="20.1" customHeight="1"/>
    <row r="192" ht="20.1" customHeight="1"/>
    <row r="193" ht="20.1" customHeight="1"/>
    <row r="194" ht="20.1" customHeight="1"/>
    <row r="195" ht="20.1" customHeight="1"/>
    <row r="196" ht="20.1" customHeight="1"/>
    <row r="197" ht="20.1" customHeight="1"/>
    <row r="198" ht="20.1" customHeight="1"/>
    <row r="199" ht="20.1" customHeight="1"/>
    <row r="200" ht="20.1" customHeight="1"/>
    <row r="201" ht="20.1" customHeight="1"/>
    <row r="202" ht="20.1" customHeight="1"/>
    <row r="203" ht="20.1" customHeight="1"/>
    <row r="204" ht="20.1" customHeight="1"/>
    <row r="205" ht="20.1" customHeight="1"/>
    <row r="206" ht="20.1" customHeight="1"/>
    <row r="207" ht="20.1" customHeight="1"/>
    <row r="208" ht="20.1" customHeight="1"/>
    <row r="209" ht="20.1" customHeight="1"/>
    <row r="210" ht="20.1" customHeight="1"/>
    <row r="211" ht="20.1" customHeight="1"/>
    <row r="212" ht="20.1" customHeight="1"/>
    <row r="213" ht="20.1" customHeight="1"/>
    <row r="214" ht="20.1" customHeight="1"/>
    <row r="215" ht="20.1" customHeight="1"/>
    <row r="216" ht="20.1" customHeight="1"/>
    <row r="217" ht="20.1" customHeight="1"/>
    <row r="218" ht="20.1" customHeight="1"/>
    <row r="219" ht="20.1" customHeight="1"/>
    <row r="220" ht="20.1" customHeight="1"/>
    <row r="221" ht="20.1" customHeight="1"/>
    <row r="222" ht="20.1" customHeight="1"/>
    <row r="223" ht="20.1" customHeight="1"/>
    <row r="224" ht="20.1" customHeight="1"/>
    <row r="225" ht="20.1" customHeight="1"/>
    <row r="226" ht="20.1" customHeight="1"/>
    <row r="227" ht="20.1" customHeight="1"/>
    <row r="228" ht="20.1" customHeight="1"/>
    <row r="229" ht="20.1" customHeight="1"/>
  </sheetData>
  <sheetProtection formatCells="0" formatRows="0"/>
  <mergeCells count="15">
    <mergeCell ref="A2:L2"/>
    <mergeCell ref="B3:L3"/>
    <mergeCell ref="B4:L4"/>
    <mergeCell ref="G5:L5"/>
    <mergeCell ref="H6:I6"/>
    <mergeCell ref="K6:L6"/>
    <mergeCell ref="G32:K32"/>
    <mergeCell ref="A5:A7"/>
    <mergeCell ref="B5:B7"/>
    <mergeCell ref="C5:C7"/>
    <mergeCell ref="D5:D7"/>
    <mergeCell ref="E5:E7"/>
    <mergeCell ref="F5:F7"/>
    <mergeCell ref="G6:G7"/>
    <mergeCell ref="J6:J7"/>
  </mergeCells>
  <pageMargins left="0.314583333333333" right="0.314583333333333" top="0.314583333333333" bottom="0.236111111111111" header="0.196527777777778" footer="0.196527777777778"/>
  <pageSetup paperSize="9" scale="71" fitToHeight="0" orientation="landscape" horizontalDpi="600"/>
  <headerFooter/>
  <rowBreaks count="1" manualBreakCount="1">
    <brk id="35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  o t h e r U s e r P e r m i s s i o n = " v i s i b l e " / > < / a l l o w E d i t U s e r > 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投标报价汇总表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dcterms:created xsi:type="dcterms:W3CDTF">2023-05-12T11:15:00Z</dcterms:created>
  <dcterms:modified xsi:type="dcterms:W3CDTF">2025-08-27T07:54:18Z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2052-11.8.6.10973</vt:lpwstr>
  </property>
  <property fmtid="{D5CDD505-2E9C-101B-9397-08002B2CF9AE}" pid="3" name="ICV">
    <vt:lpwstr>794C605F329B466EBD815CD69445CCA2_12</vt:lpwstr>
  </property>
  <property fmtid="{D5CDD505-2E9C-101B-9397-08002B2CF9AE}" pid="4" name="KSOReadingLayout">
    <vt:bool>true</vt:bool>
  </property>
</Properties>
</file>